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vanov_p\ПОСТАВЩИКИ\ФОНАРИ\Документы Письма\"/>
    </mc:Choice>
  </mc:AlternateContent>
  <xr:revisionPtr revIDLastSave="0" documentId="13_ncr:1_{BB453241-D751-4138-B597-2D3458928131}" xr6:coauthVersionLast="36" xr6:coauthVersionMax="36" xr10:uidLastSave="{00000000-0000-0000-0000-000000000000}"/>
  <bookViews>
    <workbookView xWindow="0" yWindow="0" windowWidth="30720" windowHeight="13092" xr2:uid="{5379BC51-5668-4C91-BA69-A1777086165D}"/>
  </bookViews>
  <sheets>
    <sheet name="Примеры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4" i="1" s="1"/>
  <c r="C11" i="1"/>
  <c r="C12" i="1"/>
  <c r="C25" i="1"/>
  <c r="C29" i="1" s="1"/>
  <c r="C26" i="1"/>
  <c r="C27" i="1"/>
  <c r="C55" i="1"/>
  <c r="C56" i="1"/>
  <c r="C60" i="1" s="1"/>
  <c r="C57" i="1"/>
  <c r="C58" i="1" s="1"/>
  <c r="C30" i="1" l="1"/>
  <c r="C31" i="1" s="1"/>
  <c r="C15" i="1"/>
  <c r="C16" i="1" s="1"/>
  <c r="C62" i="1"/>
  <c r="C61" i="1"/>
  <c r="C63" i="1" s="1"/>
  <c r="C41" i="1"/>
  <c r="C40" i="1"/>
  <c r="C42" i="1" l="1"/>
  <c r="C44" i="1"/>
  <c r="C45" i="1"/>
  <c r="C46" i="1" l="1"/>
</calcChain>
</file>

<file path=xl/sharedStrings.xml><?xml version="1.0" encoding="utf-8"?>
<sst xmlns="http://schemas.openxmlformats.org/spreadsheetml/2006/main" count="101" uniqueCount="51">
  <si>
    <t>стоимость кВт, руб.</t>
  </si>
  <si>
    <t>Цена светильника 24Вт ЭРА, руб.</t>
  </si>
  <si>
    <t>скорость окупаемости разницы за счет экономии, мес</t>
  </si>
  <si>
    <t>стоимость Вт, руб.</t>
  </si>
  <si>
    <t>Данные для расчета:</t>
  </si>
  <si>
    <t>https://www.eraworld.ru/catalog/2953899</t>
  </si>
  <si>
    <t>SPO-6-24вт потребляет 24,6Вт, светит 3292Лм (протокол - на сайте)</t>
  </si>
  <si>
    <t>график работы объекта (часов в день):</t>
  </si>
  <si>
    <t>график работы объекта (дней в году):</t>
  </si>
  <si>
    <t>3 года гарантии!</t>
  </si>
  <si>
    <t>круглосуточно</t>
  </si>
  <si>
    <t>МРЦ InHome</t>
  </si>
  <si>
    <t>МРЦ ЭРА</t>
  </si>
  <si>
    <t>Панель светодиодная универсальная LPU-02 36Вт ПРИЗМА 230В 4000К 3420Лм 595х595х19мм IP40 IN HOME</t>
  </si>
  <si>
    <t>Б0061285</t>
  </si>
  <si>
    <t>Светильник светодиодный ЭРА SPO-6-24-6K-P 24Вт 6500К 3000Лм 125Лм/Вт IP40 595x595x19 призма</t>
  </si>
  <si>
    <t>Кол-во светильников на объекте</t>
  </si>
  <si>
    <t>совокупная стоимость владения ЭРА за год (покупка + эл-во)</t>
  </si>
  <si>
    <t>Пример 1. Сеть Аптек</t>
  </si>
  <si>
    <t>Пример 2. ЖК "Да Винчи", Одинцово</t>
  </si>
  <si>
    <t>укажите график работы часов в день</t>
  </si>
  <si>
    <t>график работы дней</t>
  </si>
  <si>
    <t>цена для клиента на кокурента</t>
  </si>
  <si>
    <t>цена для клиента на ЭРА</t>
  </si>
  <si>
    <t>стоимость электроэнергии клиента</t>
  </si>
  <si>
    <t>кол-во светильников у клиента</t>
  </si>
  <si>
    <r>
      <t xml:space="preserve">скорость окупаемости разницы за счет экономии, </t>
    </r>
    <r>
      <rPr>
        <b/>
        <sz val="11"/>
        <color theme="1"/>
        <rFont val="Calibri"/>
        <family val="2"/>
        <charset val="204"/>
        <scheme val="minor"/>
      </rPr>
      <t>мес</t>
    </r>
  </si>
  <si>
    <t>8:00-23:00</t>
  </si>
  <si>
    <t>ежедневно</t>
  </si>
  <si>
    <t>9:00-22:00</t>
  </si>
  <si>
    <t>Б0039056</t>
  </si>
  <si>
    <t>Светильник светодиодный ЭРА SPO-6-36-6K-P 36Вт 6500К 3600Лм IP40 595x595x19 призма</t>
  </si>
  <si>
    <t>https://www.eraworld.ru/download/items/info/28320</t>
  </si>
  <si>
    <t>потребляет 24,6Вт, светит 3292Лм (протокол - на сайте)</t>
  </si>
  <si>
    <t>потребляет 33,3Вт, светит 3690Лм (протокол - на сайте)</t>
  </si>
  <si>
    <t>поправка на кол-во светильников 24Вт из-за разницы светового потока</t>
  </si>
  <si>
    <t>совокупная стоимость владения ЭРА 36Вт за год (покупка + эл-во)</t>
  </si>
  <si>
    <t>совокупная стоимость владения ЭРА 24Вт за год (покупка + эл-во)</t>
  </si>
  <si>
    <t>Цена светильника 36Вт ЭРА, руб.</t>
  </si>
  <si>
    <t>Пример 3. Расчет сравнение светильников ЭРА 36Вт и светильников 24Вт, сеть алкогольных магазинов</t>
  </si>
  <si>
    <t>Кол-во светильников на объекте, шт.</t>
  </si>
  <si>
    <t>Цена светильника 36Вт Конкурент, руб.</t>
  </si>
  <si>
    <t>совокупная стоимость владения Конкурент за год (покупка + эл-во)</t>
  </si>
  <si>
    <t>переплата за покупку ЭРА, руб.</t>
  </si>
  <si>
    <t>переплата за покупку ЭРА 24Вт, руб.</t>
  </si>
  <si>
    <t>Кол-во светильников на объекте 36Вт, шт</t>
  </si>
  <si>
    <t>Кол-во светильников на объекте 24Вт, шт</t>
  </si>
  <si>
    <t>экономия за год, руб.</t>
  </si>
  <si>
    <t>Значение</t>
  </si>
  <si>
    <r>
      <t>ИСТРУКЦИЯ по использованию калькулятора:</t>
    </r>
    <r>
      <rPr>
        <sz val="11"/>
        <color theme="1"/>
        <rFont val="Calibri"/>
        <family val="2"/>
        <charset val="204"/>
        <scheme val="minor"/>
      </rPr>
      <t xml:space="preserve">
Для чего нужен калькулятор: калькулятор позволяет посчитать экономию за год от использования светильников ЭРА 24Вт вместо менее энергоэффективных светильников конкурентов.
Выберите наиболее релевантный пример для заполнения.
Для выполнения расчета заполните поля, выделенные ЖЕЛТЫМ.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i/>
        <sz val="11"/>
        <color theme="1"/>
        <rFont val="Calibri"/>
        <family val="2"/>
        <charset val="204"/>
        <scheme val="minor"/>
      </rPr>
      <t>Данные установленные по умолчанию являются примером.</t>
    </r>
  </si>
  <si>
    <t>Форма расчета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</si>
</sst>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b/>
      <sz val="18"/>
      <color rgb="FFFF0000"/>
      <name val="Calibri"/>
      <family val="2"/>
      <charset val="204"/>
      <scheme val="minor"/>
    </font>
    <font>
      <sz val="10"/>
      <name val="Helv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8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Font="1"/>
    <xf numFmtId="43" fontId="0" fillId="0" borderId="0" xfId="1" applyFont="1"/>
    <xf numFmtId="0" fontId="3" fillId="0" borderId="0" xfId="2"/>
    <xf numFmtId="0" fontId="4" fillId="0" borderId="0" xfId="0" applyFont="1"/>
    <xf numFmtId="0" fontId="2" fillId="0" borderId="0" xfId="0" applyFont="1" applyFill="1"/>
    <xf numFmtId="0" fontId="0" fillId="0" borderId="0" xfId="0" applyFont="1" applyFill="1"/>
    <xf numFmtId="1" fontId="6" fillId="0" borderId="1" xfId="3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165" fontId="7" fillId="0" borderId="0" xfId="1" applyNumberFormat="1" applyFont="1"/>
    <xf numFmtId="164" fontId="2" fillId="0" borderId="0" xfId="1" applyNumberFormat="1" applyFont="1"/>
    <xf numFmtId="164" fontId="0" fillId="0" borderId="0" xfId="0" applyNumberFormat="1"/>
    <xf numFmtId="164" fontId="0" fillId="0" borderId="0" xfId="0" applyNumberFormat="1" applyFont="1"/>
    <xf numFmtId="164" fontId="7" fillId="0" borderId="0" xfId="1" applyNumberFormat="1" applyFont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2" borderId="0" xfId="0" applyFont="1" applyFill="1" applyAlignment="1">
      <alignment vertical="top"/>
    </xf>
    <xf numFmtId="1" fontId="6" fillId="0" borderId="1" xfId="3" applyNumberFormat="1" applyFont="1" applyFill="1" applyBorder="1" applyAlignment="1">
      <alignment horizontal="left" vertical="top"/>
    </xf>
    <xf numFmtId="0" fontId="6" fillId="0" borderId="1" xfId="3" applyNumberFormat="1" applyFont="1" applyFill="1" applyBorder="1" applyAlignment="1">
      <alignment vertical="top"/>
    </xf>
    <xf numFmtId="0" fontId="3" fillId="0" borderId="0" xfId="2" applyAlignment="1">
      <alignment vertical="top"/>
    </xf>
    <xf numFmtId="0" fontId="0" fillId="2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Font="1" applyAlignment="1">
      <alignment vertical="top"/>
    </xf>
    <xf numFmtId="43" fontId="0" fillId="0" borderId="0" xfId="1" applyFont="1" applyAlignment="1">
      <alignment vertical="top"/>
    </xf>
    <xf numFmtId="43" fontId="0" fillId="0" borderId="0" xfId="0" applyNumberFormat="1" applyAlignment="1">
      <alignment vertical="top"/>
    </xf>
    <xf numFmtId="165" fontId="7" fillId="0" borderId="0" xfId="1" applyNumberFormat="1" applyFont="1" applyAlignment="1">
      <alignment vertical="top"/>
    </xf>
    <xf numFmtId="164" fontId="2" fillId="2" borderId="0" xfId="1" applyNumberFormat="1" applyFont="1" applyFill="1" applyAlignment="1">
      <alignment vertical="top"/>
    </xf>
    <xf numFmtId="164" fontId="2" fillId="0" borderId="0" xfId="1" applyNumberFormat="1" applyFont="1" applyAlignment="1">
      <alignment vertical="top"/>
    </xf>
    <xf numFmtId="164" fontId="0" fillId="0" borderId="0" xfId="0" applyNumberFormat="1" applyAlignment="1">
      <alignment vertical="top"/>
    </xf>
    <xf numFmtId="164" fontId="0" fillId="0" borderId="0" xfId="0" applyNumberFormat="1" applyFont="1" applyAlignment="1">
      <alignment vertical="top"/>
    </xf>
    <xf numFmtId="164" fontId="7" fillId="0" borderId="0" xfId="1" applyNumberFormat="1" applyFont="1" applyAlignment="1">
      <alignment vertical="top"/>
    </xf>
    <xf numFmtId="0" fontId="9" fillId="3" borderId="0" xfId="0" applyFont="1" applyFill="1" applyAlignment="1">
      <alignment vertical="top" wrapText="1"/>
    </xf>
    <xf numFmtId="43" fontId="9" fillId="3" borderId="0" xfId="1" applyFont="1" applyFill="1" applyAlignment="1">
      <alignment vertical="top"/>
    </xf>
    <xf numFmtId="9" fontId="0" fillId="0" borderId="0" xfId="5" applyFont="1" applyAlignment="1">
      <alignment vertical="top"/>
    </xf>
    <xf numFmtId="0" fontId="2" fillId="2" borderId="0" xfId="0" applyFont="1" applyFill="1" applyAlignment="1">
      <alignment wrapText="1"/>
    </xf>
    <xf numFmtId="1" fontId="6" fillId="0" borderId="2" xfId="3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/>
    </xf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2" fillId="2" borderId="0" xfId="0" applyFont="1" applyFill="1" applyBorder="1"/>
    <xf numFmtId="0" fontId="2" fillId="0" borderId="7" xfId="0" applyFont="1" applyBorder="1"/>
    <xf numFmtId="0" fontId="0" fillId="2" borderId="0" xfId="0" applyFont="1" applyFill="1" applyBorder="1"/>
    <xf numFmtId="0" fontId="2" fillId="0" borderId="7" xfId="0" applyFont="1" applyFill="1" applyBorder="1"/>
    <xf numFmtId="0" fontId="0" fillId="0" borderId="0" xfId="0" applyFont="1" applyBorder="1"/>
    <xf numFmtId="43" fontId="0" fillId="0" borderId="7" xfId="1" applyFont="1" applyBorder="1"/>
    <xf numFmtId="0" fontId="0" fillId="0" borderId="0" xfId="0" applyBorder="1"/>
    <xf numFmtId="0" fontId="0" fillId="0" borderId="7" xfId="0" applyBorder="1"/>
    <xf numFmtId="165" fontId="7" fillId="0" borderId="0" xfId="1" applyNumberFormat="1" applyFont="1" applyBorder="1"/>
    <xf numFmtId="164" fontId="2" fillId="2" borderId="0" xfId="1" applyNumberFormat="1" applyFont="1" applyFill="1" applyBorder="1"/>
    <xf numFmtId="164" fontId="0" fillId="0" borderId="0" xfId="0" applyNumberFormat="1" applyBorder="1"/>
    <xf numFmtId="164" fontId="0" fillId="0" borderId="7" xfId="0" applyNumberFormat="1" applyBorder="1"/>
    <xf numFmtId="164" fontId="0" fillId="0" borderId="0" xfId="0" applyNumberFormat="1" applyFont="1" applyBorder="1"/>
    <xf numFmtId="0" fontId="0" fillId="0" borderId="8" xfId="0" applyFont="1" applyBorder="1"/>
    <xf numFmtId="164" fontId="7" fillId="0" borderId="9" xfId="1" applyNumberFormat="1" applyFont="1" applyBorder="1"/>
    <xf numFmtId="0" fontId="0" fillId="0" borderId="10" xfId="0" applyBorder="1"/>
  </cellXfs>
  <cellStyles count="6">
    <cellStyle name="Normal_Проверочная таблица 15.02.2012" xfId="4" xr:uid="{83D420A3-093D-4A53-B652-2EE9B290B940}"/>
    <cellStyle name="Гиперссылка" xfId="2" builtinId="8"/>
    <cellStyle name="Обычный" xfId="0" builtinId="0"/>
    <cellStyle name="Обычный 2" xfId="3" xr:uid="{C35B05BF-5213-416F-A61E-7546C87F41CF}"/>
    <cellStyle name="Процентный" xfId="5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raworld.ru/catalog/2953899" TargetMode="External"/><Relationship Id="rId1" Type="http://schemas.openxmlformats.org/officeDocument/2006/relationships/hyperlink" Target="https://www.eraworld.ru/catalog/2953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31811-5990-4BA8-AEB6-F94A33E0EBD4}">
  <dimension ref="B2:H63"/>
  <sheetViews>
    <sheetView tabSelected="1" zoomScale="85" zoomScaleNormal="85" workbookViewId="0">
      <selection activeCell="D2" sqref="D2"/>
    </sheetView>
  </sheetViews>
  <sheetFormatPr defaultRowHeight="14.4" x14ac:dyDescent="0.3"/>
  <cols>
    <col min="2" max="2" width="55.21875" bestFit="1" customWidth="1"/>
    <col min="3" max="3" width="19.88671875" bestFit="1" customWidth="1"/>
    <col min="4" max="4" width="36.21875" bestFit="1" customWidth="1"/>
    <col min="5" max="5" width="14.6640625" bestFit="1" customWidth="1"/>
    <col min="6" max="6" width="97.77734375" bestFit="1" customWidth="1"/>
  </cols>
  <sheetData>
    <row r="2" spans="2:8" ht="144" x14ac:dyDescent="0.3">
      <c r="B2" s="37" t="s">
        <v>49</v>
      </c>
    </row>
    <row r="3" spans="2:8" ht="15" thickBot="1" x14ac:dyDescent="0.35"/>
    <row r="4" spans="2:8" x14ac:dyDescent="0.3">
      <c r="B4" s="40" t="s">
        <v>50</v>
      </c>
      <c r="C4" s="41" t="s">
        <v>48</v>
      </c>
      <c r="D4" s="42"/>
    </row>
    <row r="5" spans="2:8" x14ac:dyDescent="0.3">
      <c r="B5" s="43" t="s">
        <v>7</v>
      </c>
      <c r="C5" s="44">
        <v>14</v>
      </c>
      <c r="D5" s="45" t="s">
        <v>20</v>
      </c>
    </row>
    <row r="6" spans="2:8" x14ac:dyDescent="0.3">
      <c r="B6" s="43" t="s">
        <v>8</v>
      </c>
      <c r="C6" s="44">
        <v>248</v>
      </c>
      <c r="D6" s="45" t="s">
        <v>21</v>
      </c>
    </row>
    <row r="7" spans="2:8" x14ac:dyDescent="0.3">
      <c r="B7" s="43" t="s">
        <v>41</v>
      </c>
      <c r="C7" s="44">
        <v>618.75</v>
      </c>
      <c r="D7" s="45" t="s">
        <v>22</v>
      </c>
      <c r="E7" s="38">
        <v>4690612029627</v>
      </c>
      <c r="F7" s="9" t="s">
        <v>13</v>
      </c>
      <c r="G7" s="1" t="s">
        <v>4</v>
      </c>
    </row>
    <row r="8" spans="2:8" x14ac:dyDescent="0.3">
      <c r="B8" s="43" t="s">
        <v>1</v>
      </c>
      <c r="C8" s="44">
        <v>727.14</v>
      </c>
      <c r="D8" s="45" t="s">
        <v>23</v>
      </c>
      <c r="E8" s="39" t="s">
        <v>14</v>
      </c>
      <c r="F8" s="11" t="s">
        <v>15</v>
      </c>
      <c r="G8" s="4" t="s">
        <v>5</v>
      </c>
      <c r="H8" t="s">
        <v>6</v>
      </c>
    </row>
    <row r="9" spans="2:8" x14ac:dyDescent="0.3">
      <c r="B9" s="43" t="s">
        <v>0</v>
      </c>
      <c r="C9" s="46">
        <v>5.4</v>
      </c>
      <c r="D9" s="47" t="s">
        <v>24</v>
      </c>
      <c r="H9" s="5" t="s">
        <v>9</v>
      </c>
    </row>
    <row r="10" spans="2:8" x14ac:dyDescent="0.3">
      <c r="B10" s="43" t="s">
        <v>3</v>
      </c>
      <c r="C10" s="48">
        <f>C9/1000</f>
        <v>5.4000000000000003E-3</v>
      </c>
      <c r="D10" s="49"/>
    </row>
    <row r="11" spans="2:8" x14ac:dyDescent="0.3">
      <c r="B11" s="43" t="s">
        <v>43</v>
      </c>
      <c r="C11" s="50">
        <f>C8-C7</f>
        <v>108.38999999999999</v>
      </c>
      <c r="D11" s="51"/>
    </row>
    <row r="12" spans="2:8" ht="23.4" x14ac:dyDescent="0.45">
      <c r="B12" s="43" t="s">
        <v>26</v>
      </c>
      <c r="C12" s="52">
        <f>C11/((36-24)*C10*C5)/30</f>
        <v>3.9825837742504406</v>
      </c>
      <c r="D12" s="51"/>
    </row>
    <row r="13" spans="2:8" x14ac:dyDescent="0.3">
      <c r="B13" s="43" t="s">
        <v>40</v>
      </c>
      <c r="C13" s="53">
        <v>200</v>
      </c>
      <c r="D13" s="45" t="s">
        <v>25</v>
      </c>
    </row>
    <row r="14" spans="2:8" x14ac:dyDescent="0.3">
      <c r="B14" s="43" t="s">
        <v>42</v>
      </c>
      <c r="C14" s="54">
        <f>(C7+36*C10*C5*C6)*C13</f>
        <v>258741.36000000004</v>
      </c>
      <c r="D14" s="55"/>
    </row>
    <row r="15" spans="2:8" x14ac:dyDescent="0.3">
      <c r="B15" s="43" t="s">
        <v>17</v>
      </c>
      <c r="C15" s="56">
        <f>(C8+24*C10*C5*C6)*C13</f>
        <v>235422.24000000002</v>
      </c>
      <c r="D15" s="51"/>
    </row>
    <row r="16" spans="2:8" ht="24" thickBot="1" x14ac:dyDescent="0.5">
      <c r="B16" s="57" t="s">
        <v>47</v>
      </c>
      <c r="C16" s="58">
        <f>C14-C15</f>
        <v>23319.120000000024</v>
      </c>
      <c r="D16" s="59"/>
    </row>
    <row r="19" spans="2:8" x14ac:dyDescent="0.3">
      <c r="B19" s="1" t="s">
        <v>18</v>
      </c>
    </row>
    <row r="20" spans="2:8" x14ac:dyDescent="0.3">
      <c r="B20" t="s">
        <v>7</v>
      </c>
      <c r="C20" s="6">
        <v>13</v>
      </c>
      <c r="D20" t="s">
        <v>29</v>
      </c>
    </row>
    <row r="21" spans="2:8" x14ac:dyDescent="0.3">
      <c r="B21" t="s">
        <v>8</v>
      </c>
      <c r="C21" s="6">
        <v>365</v>
      </c>
      <c r="D21" t="s">
        <v>10</v>
      </c>
    </row>
    <row r="22" spans="2:8" x14ac:dyDescent="0.3">
      <c r="B22" t="s">
        <v>41</v>
      </c>
      <c r="C22" s="6">
        <v>618.75</v>
      </c>
      <c r="D22" t="s">
        <v>11</v>
      </c>
      <c r="E22" s="8">
        <v>4690612029627</v>
      </c>
      <c r="F22" s="9" t="s">
        <v>13</v>
      </c>
      <c r="G22" s="1" t="s">
        <v>4</v>
      </c>
    </row>
    <row r="23" spans="2:8" x14ac:dyDescent="0.3">
      <c r="B23" t="s">
        <v>1</v>
      </c>
      <c r="C23" s="6">
        <v>727.14</v>
      </c>
      <c r="D23" t="s">
        <v>12</v>
      </c>
      <c r="E23" s="10" t="s">
        <v>14</v>
      </c>
      <c r="F23" s="11" t="s">
        <v>15</v>
      </c>
      <c r="G23" s="4" t="s">
        <v>5</v>
      </c>
      <c r="H23" t="s">
        <v>6</v>
      </c>
    </row>
    <row r="24" spans="2:8" x14ac:dyDescent="0.3">
      <c r="B24" t="s">
        <v>0</v>
      </c>
      <c r="C24" s="7">
        <v>5.4</v>
      </c>
      <c r="H24" s="5" t="s">
        <v>9</v>
      </c>
    </row>
    <row r="25" spans="2:8" x14ac:dyDescent="0.3">
      <c r="B25" t="s">
        <v>3</v>
      </c>
      <c r="C25" s="2">
        <f>C24/1000</f>
        <v>5.4000000000000003E-3</v>
      </c>
      <c r="D25" s="3"/>
    </row>
    <row r="26" spans="2:8" x14ac:dyDescent="0.3">
      <c r="B26" t="s">
        <v>43</v>
      </c>
      <c r="C26">
        <f>C23-C22</f>
        <v>108.38999999999999</v>
      </c>
    </row>
    <row r="27" spans="2:8" ht="23.4" x14ac:dyDescent="0.45">
      <c r="B27" t="s">
        <v>2</v>
      </c>
      <c r="C27" s="12">
        <f>C26/((36-24)*C25*C20)/30</f>
        <v>4.2889363722697054</v>
      </c>
    </row>
    <row r="28" spans="2:8" x14ac:dyDescent="0.3">
      <c r="B28" t="s">
        <v>16</v>
      </c>
      <c r="C28" s="13">
        <v>10000</v>
      </c>
    </row>
    <row r="29" spans="2:8" x14ac:dyDescent="0.3">
      <c r="B29" t="s">
        <v>42</v>
      </c>
      <c r="C29" s="14">
        <f>(C22+36*C25*C20*C21)*C28</f>
        <v>15411779.999999998</v>
      </c>
      <c r="D29" s="14"/>
    </row>
    <row r="30" spans="2:8" x14ac:dyDescent="0.3">
      <c r="B30" t="s">
        <v>17</v>
      </c>
      <c r="C30" s="15">
        <f>(C23+24*C25*C20*C21)*C28</f>
        <v>13420920.000000002</v>
      </c>
    </row>
    <row r="31" spans="2:8" ht="23.4" x14ac:dyDescent="0.45">
      <c r="B31" s="2" t="s">
        <v>47</v>
      </c>
      <c r="C31" s="16">
        <f>C29-C30</f>
        <v>1990859.9999999963</v>
      </c>
    </row>
    <row r="34" spans="2:6" x14ac:dyDescent="0.3">
      <c r="B34" s="1" t="s">
        <v>19</v>
      </c>
    </row>
    <row r="35" spans="2:6" x14ac:dyDescent="0.3">
      <c r="B35" t="s">
        <v>7</v>
      </c>
      <c r="C35" s="6">
        <v>24</v>
      </c>
      <c r="D35" t="s">
        <v>10</v>
      </c>
    </row>
    <row r="36" spans="2:6" x14ac:dyDescent="0.3">
      <c r="B36" t="s">
        <v>8</v>
      </c>
      <c r="C36" s="6">
        <v>365</v>
      </c>
      <c r="D36" t="s">
        <v>10</v>
      </c>
    </row>
    <row r="37" spans="2:6" x14ac:dyDescent="0.3">
      <c r="B37" t="s">
        <v>41</v>
      </c>
      <c r="C37" s="6">
        <v>618.75</v>
      </c>
      <c r="D37" t="s">
        <v>11</v>
      </c>
      <c r="E37" s="8">
        <v>4690612029627</v>
      </c>
      <c r="F37" s="9" t="s">
        <v>13</v>
      </c>
    </row>
    <row r="38" spans="2:6" x14ac:dyDescent="0.3">
      <c r="B38" t="s">
        <v>1</v>
      </c>
      <c r="C38" s="6">
        <v>727.14</v>
      </c>
      <c r="D38" t="s">
        <v>12</v>
      </c>
      <c r="E38" s="10" t="s">
        <v>14</v>
      </c>
      <c r="F38" s="11" t="s">
        <v>15</v>
      </c>
    </row>
    <row r="39" spans="2:6" x14ac:dyDescent="0.3">
      <c r="B39" t="s">
        <v>0</v>
      </c>
      <c r="C39" s="7">
        <v>5.4</v>
      </c>
    </row>
    <row r="40" spans="2:6" x14ac:dyDescent="0.3">
      <c r="B40" t="s">
        <v>3</v>
      </c>
      <c r="C40" s="2">
        <f>C39/1000</f>
        <v>5.4000000000000003E-3</v>
      </c>
      <c r="D40" s="3"/>
    </row>
    <row r="41" spans="2:6" x14ac:dyDescent="0.3">
      <c r="B41" t="s">
        <v>43</v>
      </c>
      <c r="C41">
        <f>C38-C37</f>
        <v>108.38999999999999</v>
      </c>
    </row>
    <row r="42" spans="2:6" ht="23.4" x14ac:dyDescent="0.45">
      <c r="B42" t="s">
        <v>2</v>
      </c>
      <c r="C42" s="12">
        <f>C41/((36-24)*C40*C35)/30</f>
        <v>2.323173868312757</v>
      </c>
    </row>
    <row r="43" spans="2:6" x14ac:dyDescent="0.3">
      <c r="B43" t="s">
        <v>16</v>
      </c>
      <c r="C43" s="13">
        <v>2400</v>
      </c>
    </row>
    <row r="44" spans="2:6" x14ac:dyDescent="0.3">
      <c r="B44" t="s">
        <v>42</v>
      </c>
      <c r="C44" s="14">
        <f>(C37+36*C40*C35*C36)*C43</f>
        <v>5572065.6000000006</v>
      </c>
      <c r="D44" s="14"/>
    </row>
    <row r="45" spans="2:6" x14ac:dyDescent="0.3">
      <c r="B45" t="s">
        <v>17</v>
      </c>
      <c r="C45" s="15">
        <f>(C38+24*C40*C35*C36)*C43</f>
        <v>4469846.4000000004</v>
      </c>
    </row>
    <row r="46" spans="2:6" ht="23.4" x14ac:dyDescent="0.45">
      <c r="B46" s="2" t="s">
        <v>47</v>
      </c>
      <c r="C46" s="16">
        <f>C44-C45</f>
        <v>1102219.2000000002</v>
      </c>
    </row>
    <row r="47" spans="2:6" x14ac:dyDescent="0.3">
      <c r="C47" s="14"/>
    </row>
    <row r="49" spans="2:8" s="18" customFormat="1" x14ac:dyDescent="0.3">
      <c r="B49" s="17" t="s">
        <v>39</v>
      </c>
    </row>
    <row r="50" spans="2:8" s="18" customFormat="1" x14ac:dyDescent="0.3">
      <c r="B50" s="18" t="s">
        <v>7</v>
      </c>
      <c r="C50" s="19">
        <v>15</v>
      </c>
      <c r="D50" s="18" t="s">
        <v>27</v>
      </c>
    </row>
    <row r="51" spans="2:8" s="18" customFormat="1" x14ac:dyDescent="0.3">
      <c r="B51" s="18" t="s">
        <v>8</v>
      </c>
      <c r="C51" s="19">
        <v>365</v>
      </c>
      <c r="D51" s="18" t="s">
        <v>28</v>
      </c>
      <c r="G51" s="17" t="s">
        <v>4</v>
      </c>
    </row>
    <row r="52" spans="2:8" s="18" customFormat="1" x14ac:dyDescent="0.3">
      <c r="B52" s="18" t="s">
        <v>38</v>
      </c>
      <c r="C52" s="19">
        <v>763.5</v>
      </c>
      <c r="D52" s="18" t="s">
        <v>12</v>
      </c>
      <c r="E52" s="20" t="s">
        <v>30</v>
      </c>
      <c r="F52" s="21" t="s">
        <v>31</v>
      </c>
      <c r="G52" s="22" t="s">
        <v>32</v>
      </c>
      <c r="H52" s="18" t="s">
        <v>34</v>
      </c>
    </row>
    <row r="53" spans="2:8" s="18" customFormat="1" x14ac:dyDescent="0.3">
      <c r="B53" s="18" t="s">
        <v>1</v>
      </c>
      <c r="C53" s="19">
        <v>705</v>
      </c>
      <c r="D53" s="18" t="s">
        <v>12</v>
      </c>
      <c r="E53" s="10" t="s">
        <v>14</v>
      </c>
      <c r="F53" s="11" t="s">
        <v>15</v>
      </c>
      <c r="G53" s="22" t="s">
        <v>5</v>
      </c>
      <c r="H53" s="18" t="s">
        <v>33</v>
      </c>
    </row>
    <row r="54" spans="2:8" s="18" customFormat="1" x14ac:dyDescent="0.3">
      <c r="B54" s="18" t="s">
        <v>0</v>
      </c>
      <c r="C54" s="23">
        <v>5.4</v>
      </c>
      <c r="H54" s="24" t="s">
        <v>9</v>
      </c>
    </row>
    <row r="55" spans="2:8" s="18" customFormat="1" x14ac:dyDescent="0.3">
      <c r="B55" s="18" t="s">
        <v>3</v>
      </c>
      <c r="C55" s="25">
        <f>C54/1000</f>
        <v>5.4000000000000003E-3</v>
      </c>
      <c r="D55" s="26"/>
      <c r="E55" s="26"/>
    </row>
    <row r="56" spans="2:8" s="18" customFormat="1" ht="28.8" x14ac:dyDescent="0.3">
      <c r="B56" s="34" t="s">
        <v>35</v>
      </c>
      <c r="C56" s="35">
        <f>1/(3292/3690)</f>
        <v>1.1208991494532199</v>
      </c>
      <c r="D56" s="26"/>
      <c r="E56" s="26"/>
      <c r="F56" s="27"/>
    </row>
    <row r="57" spans="2:8" s="18" customFormat="1" x14ac:dyDescent="0.3">
      <c r="B57" t="s">
        <v>44</v>
      </c>
      <c r="C57" s="27">
        <f>C53*C56-C52</f>
        <v>26.733900364519968</v>
      </c>
      <c r="F57" s="27"/>
    </row>
    <row r="58" spans="2:8" s="18" customFormat="1" ht="23.4" x14ac:dyDescent="0.3">
      <c r="B58" s="18" t="s">
        <v>2</v>
      </c>
      <c r="C58" s="28">
        <f>C57/((33.3-24.6*C56)*C55*C50)/30</f>
        <v>1.9213820956740293</v>
      </c>
    </row>
    <row r="59" spans="2:8" s="18" customFormat="1" x14ac:dyDescent="0.3">
      <c r="B59" s="18" t="s">
        <v>45</v>
      </c>
      <c r="C59" s="29">
        <v>1000</v>
      </c>
    </row>
    <row r="60" spans="2:8" s="18" customFormat="1" x14ac:dyDescent="0.3">
      <c r="B60" s="18" t="s">
        <v>46</v>
      </c>
      <c r="C60" s="30">
        <f>C59*C56</f>
        <v>1120.8991494532199</v>
      </c>
    </row>
    <row r="61" spans="2:8" s="18" customFormat="1" x14ac:dyDescent="0.3">
      <c r="B61" s="18" t="s">
        <v>36</v>
      </c>
      <c r="C61" s="31">
        <f>(C52+33.3*C55*C50*C51)*C59</f>
        <v>1748014.5000000002</v>
      </c>
      <c r="D61" s="31"/>
      <c r="E61" s="31"/>
    </row>
    <row r="62" spans="2:8" s="18" customFormat="1" x14ac:dyDescent="0.3">
      <c r="B62" s="18" t="s">
        <v>37</v>
      </c>
      <c r="C62" s="32">
        <f>(C53+24*C55*C50*C51)*C60</f>
        <v>1585579.1008505467</v>
      </c>
      <c r="D62" s="36"/>
    </row>
    <row r="63" spans="2:8" s="18" customFormat="1" ht="23.4" x14ac:dyDescent="0.3">
      <c r="B63" s="2" t="s">
        <v>47</v>
      </c>
      <c r="C63" s="33">
        <f>C61-C62</f>
        <v>162435.3991494535</v>
      </c>
    </row>
  </sheetData>
  <hyperlinks>
    <hyperlink ref="G8" r:id="rId1" xr:uid="{1FD398FB-6F6F-4329-AE61-1B9D97601A53}"/>
    <hyperlink ref="G23" r:id="rId2" xr:uid="{8EA498C1-6A2A-4229-AF6A-997015B1ADB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Павел</dc:creator>
  <cp:lastModifiedBy>Иванов Павел</cp:lastModifiedBy>
  <dcterms:created xsi:type="dcterms:W3CDTF">2024-01-11T06:57:42Z</dcterms:created>
  <dcterms:modified xsi:type="dcterms:W3CDTF">2024-04-25T08:30:44Z</dcterms:modified>
</cp:coreProperties>
</file>